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srvsdc02\Dpto. CTAP\1. Actividad Cientifico-Técnica\20. Colaboraciones y asistencia técnica\3. PPFF\3. MODELOS\Plantillas para la evaluación de situaciones no incluidas en NODEXA\AMATEUR\Comparativa UKPOEM-UPJ-excel propio\"/>
    </mc:Choice>
  </mc:AlternateContent>
  <xr:revisionPtr revIDLastSave="0" documentId="13_ncr:1_{19E48B7C-356E-411E-B488-0949565EC29C}" xr6:coauthVersionLast="47" xr6:coauthVersionMax="47" xr10:uidLastSave="{00000000-0000-0000-0000-000000000000}"/>
  <bookViews>
    <workbookView xWindow="-120" yWindow="-120" windowWidth="29040" windowHeight="15840" xr2:uid="{00000000-000D-0000-FFFF-FFFF00000000}"/>
  </bookViews>
  <sheets>
    <sheet name="INTRODUCCIÓN" sheetId="2" r:id="rId1"/>
    <sheet name="CÁLCULOS" sheetId="1" r:id="rId2"/>
    <sheet name="LISTAS"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D15" i="1"/>
  <c r="D20" i="1"/>
  <c r="D22" i="1"/>
  <c r="D21" i="1"/>
  <c r="D39" i="1"/>
  <c r="D36" i="1"/>
  <c r="D24" i="1" l="1"/>
  <c r="D26" i="1" s="1"/>
  <c r="D28" i="1" s="1"/>
  <c r="D30" i="1" s="1"/>
  <c r="D35" i="1" s="1"/>
  <c r="D40" i="1"/>
  <c r="D38" i="1"/>
  <c r="D37" i="1"/>
  <c r="D45" i="1" l="1"/>
  <c r="D46" i="1" s="1"/>
  <c r="D42" i="1"/>
  <c r="D43" i="1" s="1"/>
  <c r="D48" i="1" l="1"/>
  <c r="D49" i="1" s="1"/>
</calcChain>
</file>

<file path=xl/sharedStrings.xml><?xml version="1.0" encoding="utf-8"?>
<sst xmlns="http://schemas.openxmlformats.org/spreadsheetml/2006/main" count="57" uniqueCount="49">
  <si>
    <t>Mezcla/carga</t>
  </si>
  <si>
    <t>Aplicación</t>
  </si>
  <si>
    <t>Superficie tratada al día (ha)</t>
  </si>
  <si>
    <t>Parámetros de entrada</t>
  </si>
  <si>
    <t>Exposición dérmica de las manos (potencial; μg s.a./pc/día)</t>
  </si>
  <si>
    <t>Exposición inhalatoria (potencial; μg s.a./pc/día)</t>
  </si>
  <si>
    <t>Mezcla/carga
EFSA</t>
  </si>
  <si>
    <t>Aplicación
EFSA</t>
  </si>
  <si>
    <t>Exposición dérmica de las manos (mg/día)</t>
  </si>
  <si>
    <t>Peso corporal (kg)</t>
  </si>
  <si>
    <t>Dosis absorbida manos (mg/kg.p.c./día)</t>
  </si>
  <si>
    <t>Cálculo de exposición</t>
  </si>
  <si>
    <t>AOEL (mg s.a./kg.p.c./día)</t>
  </si>
  <si>
    <t>%AOEL</t>
  </si>
  <si>
    <t>Total exposición dérmica (mg/kg p.c./día)</t>
  </si>
  <si>
    <t>Total exposición inhalatoria (mg/kg p.c./día)</t>
  </si>
  <si>
    <t>Exposición total (mg/kg p.c./día)</t>
  </si>
  <si>
    <t>Exposición dérmica manos (mg/kg p.c./día) (UK POEM)</t>
  </si>
  <si>
    <t>Exposición inhalatoria (mg/kg p.c./día) (AOEM)</t>
  </si>
  <si>
    <t>Exposición dérmica manos (mg/kg p.c./día) (AOEM)</t>
  </si>
  <si>
    <t>Exposición inhalatoria (mg/kg p.c./día)(AOEM)</t>
  </si>
  <si>
    <t>Exposición dérmica del cuerpo (potencial; μg s.a./pc/día)</t>
  </si>
  <si>
    <t>Exposición dérmica de la cabeza (potencial; μg s.a./pc/día)</t>
  </si>
  <si>
    <t>Exposición dérmica cuerpo (mg/kg p.c./día) (AOEM)</t>
  </si>
  <si>
    <t>cambios</t>
  </si>
  <si>
    <t>Versión (fecha)</t>
  </si>
  <si>
    <t>Separate measure</t>
  </si>
  <si>
    <t>In-cap measure</t>
  </si>
  <si>
    <t>Squeeze-to-fill</t>
  </si>
  <si>
    <t>Sistema de cierre</t>
  </si>
  <si>
    <t>Contaminación (ml/operación)</t>
  </si>
  <si>
    <t>Tipo de cierre</t>
  </si>
  <si>
    <t>Nº operaciones de llenado de la mochila</t>
  </si>
  <si>
    <t>Nº operaciones</t>
  </si>
  <si>
    <t>Volumen de la mochila (l)</t>
  </si>
  <si>
    <t>Tasa de aplicación del producto fitosanitario (l o kg/ha)</t>
  </si>
  <si>
    <t>Volumen de dilución (l de agua/ha)</t>
  </si>
  <si>
    <t>Tamaño del envase del producto fitosantiario (ml)</t>
  </si>
  <si>
    <t>Producto total utilizado (l)</t>
  </si>
  <si>
    <t>Contaminación total de las manos (ml/día)</t>
  </si>
  <si>
    <t>Parámetros comunes</t>
  </si>
  <si>
    <t>Concentración de la sustancia activa en el producto fitosanitario (g/l)</t>
  </si>
  <si>
    <t>Exposición a la s.a. (mg/día)</t>
  </si>
  <si>
    <t>Absorción dérmica (%)</t>
  </si>
  <si>
    <t>Nº envases de producto fitosanitario empleados</t>
  </si>
  <si>
    <t>Mezcla/carga. Cálculos basados en los datos de partida de UK POEM</t>
  </si>
  <si>
    <t>Los cálculos de esta tabla están basados en los datos del escenario "Home Garden" del modelo UKPOEM, pero teniendo en cuenta el tamaño máximo de envase de 500 ml para usos no profesionales establecido en el art. 48 del RD 1311/2012, por el que se establece el marco de actuación para conseguir un uso sostenible de los productos fitosanitarios. Además, se considera una superficie tratada de 0,05 ha en lugar de las 0,01 ha consideradas en UKPOEM.</t>
  </si>
  <si>
    <r>
      <t xml:space="preserve">Para obtener los datos con el nivel de desglose que aquí se requiere, será necesario acudir al calculador EFSA para evaluar el producto en cuestión, considerando la aplicación </t>
    </r>
    <r>
      <rPr>
        <b/>
        <sz val="11"/>
        <color theme="1"/>
        <rFont val="Calibri"/>
        <family val="2"/>
        <scheme val="minor"/>
      </rPr>
      <t>con mochila</t>
    </r>
    <r>
      <rPr>
        <sz val="11"/>
        <color theme="1"/>
        <rFont val="Calibri"/>
        <family val="2"/>
        <scheme val="minor"/>
      </rPr>
      <t xml:space="preserve">, y sacar de ahí los resultados de exposición potencial de manos y cuerpo separadamente.  
</t>
    </r>
    <r>
      <rPr>
        <b/>
        <sz val="11"/>
        <color theme="1"/>
        <rFont val="Calibri"/>
        <family val="2"/>
        <scheme val="minor"/>
      </rPr>
      <t>Prestar atención a las unidades: aquí se deben introducir tal como aparecen en calculador, es decir, en μg s.a./pc/día.</t>
    </r>
  </si>
  <si>
    <t>Versión inicial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</si>
</sst>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6" x14ac:knownFonts="1">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i/>
      <sz val="11"/>
      <color theme="0" tint="-0.34998626667073579"/>
      <name val="Calibri"/>
      <family val="2"/>
      <scheme val="minor"/>
    </font>
    <font>
      <b/>
      <i/>
      <sz val="11"/>
      <name val="Calibri"/>
      <family val="2"/>
      <scheme val="minor"/>
    </font>
  </fonts>
  <fills count="9">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0">
    <xf numFmtId="0" fontId="0" fillId="0" borderId="0" xfId="0"/>
    <xf numFmtId="0" fontId="0" fillId="0" borderId="1" xfId="0" applyBorder="1" applyAlignment="1">
      <alignment horizontal="justify" vertical="center" wrapText="1"/>
    </xf>
    <xf numFmtId="0" fontId="0" fillId="5" borderId="1" xfId="0" applyFill="1" applyBorder="1" applyProtection="1">
      <protection locked="0"/>
    </xf>
    <xf numFmtId="0" fontId="0" fillId="5" borderId="1" xfId="0" applyFill="1" applyBorder="1" applyAlignment="1" applyProtection="1">
      <alignment horizontal="right"/>
      <protection locked="0"/>
    </xf>
    <xf numFmtId="10" fontId="0" fillId="5" borderId="1" xfId="0" applyNumberFormat="1" applyFill="1" applyBorder="1" applyProtection="1">
      <protection locked="0"/>
    </xf>
    <xf numFmtId="0" fontId="4" fillId="3" borderId="1" xfId="0" applyFont="1" applyFill="1" applyBorder="1" applyAlignment="1">
      <alignment horizontal="right"/>
    </xf>
    <xf numFmtId="0" fontId="0" fillId="3" borderId="1" xfId="0" applyFill="1" applyBorder="1" applyAlignment="1">
      <alignment wrapText="1"/>
    </xf>
    <xf numFmtId="0" fontId="0" fillId="3" borderId="1" xfId="0" applyFill="1" applyBorder="1"/>
    <xf numFmtId="0" fontId="0" fillId="0" borderId="0" xfId="0" applyAlignment="1">
      <alignment horizontal="center" vertical="center" wrapText="1"/>
    </xf>
    <xf numFmtId="0" fontId="0" fillId="0" borderId="0" xfId="0" applyAlignment="1">
      <alignment vertical="center" wrapText="1"/>
    </xf>
    <xf numFmtId="0" fontId="5" fillId="3" borderId="1" xfId="0" applyFont="1" applyFill="1" applyBorder="1" applyAlignment="1">
      <alignment horizontal="right"/>
    </xf>
    <xf numFmtId="0" fontId="1" fillId="0" borderId="0" xfId="0" applyFont="1"/>
    <xf numFmtId="0" fontId="0" fillId="7" borderId="1" xfId="0" applyFill="1" applyBorder="1"/>
    <xf numFmtId="164" fontId="0" fillId="7" borderId="1" xfId="0" applyNumberFormat="1" applyFill="1" applyBorder="1"/>
    <xf numFmtId="0" fontId="0" fillId="8" borderId="1" xfId="0" applyFill="1" applyBorder="1"/>
    <xf numFmtId="2" fontId="0" fillId="7" borderId="1" xfId="0" applyNumberFormat="1" applyFill="1" applyBorder="1" applyAlignment="1">
      <alignment horizontal="right"/>
    </xf>
    <xf numFmtId="10" fontId="0" fillId="7" borderId="1" xfId="0" applyNumberFormat="1" applyFill="1" applyBorder="1" applyAlignment="1">
      <alignment horizontal="right"/>
    </xf>
    <xf numFmtId="0" fontId="0" fillId="0" borderId="0" xfId="0" applyAlignment="1">
      <alignment horizontal="right"/>
    </xf>
    <xf numFmtId="164" fontId="0" fillId="7" borderId="1" xfId="0" applyNumberFormat="1" applyFill="1" applyBorder="1" applyAlignment="1">
      <alignment horizontal="right"/>
    </xf>
    <xf numFmtId="0" fontId="3" fillId="8" borderId="1" xfId="0" applyFont="1" applyFill="1" applyBorder="1" applyAlignment="1">
      <alignment horizontal="right"/>
    </xf>
    <xf numFmtId="2" fontId="3" fillId="7" borderId="1" xfId="0" applyNumberFormat="1" applyFont="1" applyFill="1" applyBorder="1" applyAlignment="1">
      <alignment horizontal="center"/>
    </xf>
    <xf numFmtId="10" fontId="3" fillId="7" borderId="1" xfId="0" applyNumberFormat="1" applyFont="1" applyFill="1" applyBorder="1" applyAlignment="1">
      <alignment horizontal="center"/>
    </xf>
    <xf numFmtId="0" fontId="0" fillId="7" borderId="1" xfId="0" applyFill="1" applyBorder="1" applyAlignment="1">
      <alignment horizontal="center" vertical="center"/>
    </xf>
    <xf numFmtId="0" fontId="0" fillId="3" borderId="1" xfId="0"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2" fillId="2" borderId="1" xfId="0" applyFont="1" applyFill="1" applyBorder="1" applyAlignment="1">
      <alignment horizontal="center" vertical="center"/>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2" fillId="6" borderId="1" xfId="0" applyFont="1" applyFill="1" applyBorder="1" applyAlignment="1">
      <alignment horizontal="center" vertical="center"/>
    </xf>
    <xf numFmtId="0" fontId="0" fillId="3" borderId="1" xfId="0" applyFill="1" applyBorder="1" applyAlignment="1">
      <alignment horizontal="center" wrapText="1"/>
    </xf>
    <xf numFmtId="17" fontId="0" fillId="0" borderId="0" xfId="0" applyNumberFormat="1" applyAlignment="1">
      <alignment horizontal="left" vertical="top"/>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758190</xdr:colOff>
      <xdr:row>16</xdr:row>
      <xdr:rowOff>55244</xdr:rowOff>
    </xdr:from>
    <xdr:to>
      <xdr:col>3</xdr:col>
      <xdr:colOff>0</xdr:colOff>
      <xdr:row>34</xdr:row>
      <xdr:rowOff>123825</xdr:rowOff>
    </xdr:to>
    <xdr:sp macro="" textlink="">
      <xdr:nvSpPr>
        <xdr:cNvPr id="3" name="CuadroTexto 2">
          <a:extLst>
            <a:ext uri="{FF2B5EF4-FFF2-40B4-BE49-F238E27FC236}">
              <a16:creationId xmlns:a16="http://schemas.microsoft.com/office/drawing/2014/main" id="{60B5E1A8-2377-9E3D-7254-BA5E8B749E78}"/>
            </a:ext>
          </a:extLst>
        </xdr:cNvPr>
        <xdr:cNvSpPr txBox="1"/>
      </xdr:nvSpPr>
      <xdr:spPr>
        <a:xfrm>
          <a:off x="758190" y="3103244"/>
          <a:ext cx="4756785" cy="34975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Esta hoja</a:t>
          </a:r>
          <a:r>
            <a:rPr lang="es-ES" sz="1100" baseline="0"/>
            <a:t> de cálculo permite la estimación de la exposición del operario no profesional cuando la aplicación se realiza con mochila de pulverización.</a:t>
          </a:r>
        </a:p>
        <a:p>
          <a:endParaRPr lang="es-ES" sz="1100" baseline="0"/>
        </a:p>
        <a:p>
          <a:r>
            <a:rPr lang="es-ES" sz="1100" baseline="0"/>
            <a:t>La exposición se determina utilizando los siguientes modelos:</a:t>
          </a:r>
        </a:p>
        <a:p>
          <a:endParaRPr lang="es-ES" sz="1100" baseline="0"/>
        </a:p>
        <a:p>
          <a:r>
            <a:rPr lang="es-ES" sz="1100" baseline="0"/>
            <a:t>- UKPOEM: para la determinación de la exposición de las manos durante las tareas de mezcla/carga considerando 0,05 ha y corrigiendo el número de operaciones para tener en cuenta el máximo tamaño de envase permitido para uso no profesional de acuerdo al apartado 2b del artículo 48 del Real Decreto </a:t>
          </a:r>
          <a:r>
            <a:rPr lang="es-ES"/>
            <a:t>1311/2012, de 14 de septiembre, por el que se establece el marco de actuación para conseguir un uso sostenible de los productos fitosanitarios.</a:t>
          </a:r>
        </a:p>
        <a:p>
          <a:endParaRPr lang="es-ES" sz="1100" baseline="0"/>
        </a:p>
        <a:p>
          <a:pPr marL="0" marR="0" lvl="0" indent="0" defTabSz="914400" eaLnBrk="1" fontAlgn="auto" latinLnBrk="0" hangingPunct="1">
            <a:lnSpc>
              <a:spcPct val="100000"/>
            </a:lnSpc>
            <a:spcBef>
              <a:spcPts val="0"/>
            </a:spcBef>
            <a:spcAft>
              <a:spcPts val="0"/>
            </a:spcAft>
            <a:buClrTx/>
            <a:buSzTx/>
            <a:buFontTx/>
            <a:buNone/>
            <a:tabLst/>
            <a:defRPr/>
          </a:pPr>
          <a:r>
            <a:rPr lang="es-ES" sz="1100" baseline="0"/>
            <a:t>- </a:t>
          </a:r>
          <a:r>
            <a:rPr lang="es-ES" sz="1100">
              <a:solidFill>
                <a:schemeClr val="dk1"/>
              </a:solidFill>
              <a:effectLst/>
              <a:latin typeface="+mn-lt"/>
              <a:ea typeface="+mn-ea"/>
              <a:cs typeface="+mn-cs"/>
            </a:rPr>
            <a:t>AOEM:</a:t>
          </a:r>
          <a:r>
            <a:rPr lang="es-ES" sz="1100" baseline="0">
              <a:solidFill>
                <a:schemeClr val="dk1"/>
              </a:solidFill>
              <a:effectLst/>
              <a:latin typeface="+mn-lt"/>
              <a:ea typeface="+mn-ea"/>
              <a:cs typeface="+mn-cs"/>
            </a:rPr>
            <a:t> para la determinación de la exposición </a:t>
          </a:r>
          <a:r>
            <a:rPr lang="es-ES" sz="1100">
              <a:solidFill>
                <a:schemeClr val="dk1"/>
              </a:solidFill>
              <a:effectLst/>
              <a:latin typeface="+mn-lt"/>
              <a:ea typeface="+mn-ea"/>
              <a:cs typeface="+mn-cs"/>
            </a:rPr>
            <a:t> del  cuerpo e inhalatoria tanto en mezcla/carga como aplicación.</a:t>
          </a:r>
        </a:p>
        <a:p>
          <a:pPr marL="0" marR="0" lvl="0" indent="0" defTabSz="914400" eaLnBrk="1" fontAlgn="auto" latinLnBrk="0" hangingPunct="1">
            <a:lnSpc>
              <a:spcPct val="100000"/>
            </a:lnSpc>
            <a:spcBef>
              <a:spcPts val="0"/>
            </a:spcBef>
            <a:spcAft>
              <a:spcPts val="0"/>
            </a:spcAft>
            <a:buClrTx/>
            <a:buSzTx/>
            <a:buFontTx/>
            <a:buNone/>
            <a:tabLst/>
            <a:defRPr/>
          </a:pPr>
          <a:endParaRPr lang="es-E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LIMITACIONES: Escenario invernadero. Actualmente</a:t>
          </a:r>
          <a:r>
            <a:rPr lang="es-ES" sz="1100" baseline="0">
              <a:solidFill>
                <a:schemeClr val="dk1"/>
              </a:solidFill>
              <a:effectLst/>
              <a:latin typeface="+mn-lt"/>
              <a:ea typeface="+mn-ea"/>
              <a:cs typeface="+mn-cs"/>
            </a:rPr>
            <a:t> no disponemos de los datos de exposición potencial del cuerpo, ya que el calculador EFSA (versión 2025) ofrece el resultado de la potencial total, sin conocerse la contribución del cuerpo de forma aislada. </a:t>
          </a:r>
          <a:endParaRPr lang="es-E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s-ES" sz="1100">
            <a:solidFill>
              <a:schemeClr val="dk1"/>
            </a:solidFill>
            <a:effectLst/>
            <a:latin typeface="+mn-lt"/>
            <a:ea typeface="+mn-ea"/>
            <a:cs typeface="+mn-cs"/>
          </a:endParaRPr>
        </a:p>
        <a:p>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257095</xdr:colOff>
      <xdr:row>19</xdr:row>
      <xdr:rowOff>64294</xdr:rowOff>
    </xdr:from>
    <xdr:to>
      <xdr:col>5</xdr:col>
      <xdr:colOff>0</xdr:colOff>
      <xdr:row>19</xdr:row>
      <xdr:rowOff>64745</xdr:rowOff>
    </xdr:to>
    <xdr:cxnSp macro="">
      <xdr:nvCxnSpPr>
        <xdr:cNvPr id="3" name="Conector recto de flecha 2">
          <a:extLst>
            <a:ext uri="{FF2B5EF4-FFF2-40B4-BE49-F238E27FC236}">
              <a16:creationId xmlns:a16="http://schemas.microsoft.com/office/drawing/2014/main" id="{1E67DF85-3D0D-8CE8-B1C7-01138F08A0E8}"/>
            </a:ext>
          </a:extLst>
        </xdr:cNvPr>
        <xdr:cNvCxnSpPr/>
      </xdr:nvCxnSpPr>
      <xdr:spPr>
        <a:xfrm flipV="1">
          <a:off x="7515145" y="3712369"/>
          <a:ext cx="352505" cy="451"/>
        </a:xfrm>
        <a:prstGeom prst="straightConnector1">
          <a:avLst/>
        </a:prstGeom>
        <a:ln w="18415">
          <a:tailEnd type="triangle"/>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4</xdr:col>
      <xdr:colOff>220212</xdr:colOff>
      <xdr:row>7</xdr:row>
      <xdr:rowOff>121444</xdr:rowOff>
    </xdr:from>
    <xdr:to>
      <xdr:col>5</xdr:col>
      <xdr:colOff>0</xdr:colOff>
      <xdr:row>7</xdr:row>
      <xdr:rowOff>122688</xdr:rowOff>
    </xdr:to>
    <xdr:cxnSp macro="">
      <xdr:nvCxnSpPr>
        <xdr:cNvPr id="4" name="Conector recto de flecha 3">
          <a:extLst>
            <a:ext uri="{FF2B5EF4-FFF2-40B4-BE49-F238E27FC236}">
              <a16:creationId xmlns:a16="http://schemas.microsoft.com/office/drawing/2014/main" id="{55328368-86BA-4906-A615-E94422E0627A}"/>
            </a:ext>
          </a:extLst>
        </xdr:cNvPr>
        <xdr:cNvCxnSpPr/>
      </xdr:nvCxnSpPr>
      <xdr:spPr>
        <a:xfrm flipV="1">
          <a:off x="6687687" y="1464469"/>
          <a:ext cx="389388" cy="1244"/>
        </a:xfrm>
        <a:prstGeom prst="straightConnector1">
          <a:avLst/>
        </a:prstGeom>
        <a:ln w="18415">
          <a:tailEnd type="triangle"/>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4</xdr:col>
      <xdr:colOff>59122</xdr:colOff>
      <xdr:row>5</xdr:row>
      <xdr:rowOff>13138</xdr:rowOff>
    </xdr:from>
    <xdr:to>
      <xdr:col>4</xdr:col>
      <xdr:colOff>229916</xdr:colOff>
      <xdr:row>11</xdr:row>
      <xdr:rowOff>193431</xdr:rowOff>
    </xdr:to>
    <xdr:sp macro="" textlink="">
      <xdr:nvSpPr>
        <xdr:cNvPr id="6" name="Cerrar llave 5">
          <a:extLst>
            <a:ext uri="{FF2B5EF4-FFF2-40B4-BE49-F238E27FC236}">
              <a16:creationId xmlns:a16="http://schemas.microsoft.com/office/drawing/2014/main" id="{F065F504-7A05-B615-6EB0-6F0A4A9E0C70}"/>
            </a:ext>
          </a:extLst>
        </xdr:cNvPr>
        <xdr:cNvSpPr/>
      </xdr:nvSpPr>
      <xdr:spPr>
        <a:xfrm>
          <a:off x="6527330" y="974430"/>
          <a:ext cx="170794" cy="1323293"/>
        </a:xfrm>
        <a:prstGeom prst="rightBrace">
          <a:avLst>
            <a:gd name="adj1" fmla="val 29487"/>
            <a:gd name="adj2" fmla="val 37050"/>
          </a:avLst>
        </a:prstGeom>
        <a:ln w="19050"/>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lang="es-ES" sz="1100" kern="1200"/>
        </a:p>
      </xdr:txBody>
    </xdr:sp>
    <xdr:clientData/>
  </xdr:twoCellAnchor>
  <xdr:twoCellAnchor>
    <xdr:from>
      <xdr:col>4</xdr:col>
      <xdr:colOff>62575</xdr:colOff>
      <xdr:row>13</xdr:row>
      <xdr:rowOff>21930</xdr:rowOff>
    </xdr:from>
    <xdr:to>
      <xdr:col>4</xdr:col>
      <xdr:colOff>259895</xdr:colOff>
      <xdr:row>29</xdr:row>
      <xdr:rowOff>180975</xdr:rowOff>
    </xdr:to>
    <xdr:sp macro="" textlink="">
      <xdr:nvSpPr>
        <xdr:cNvPr id="2" name="Cerrar llave 1">
          <a:extLst>
            <a:ext uri="{FF2B5EF4-FFF2-40B4-BE49-F238E27FC236}">
              <a16:creationId xmlns:a16="http://schemas.microsoft.com/office/drawing/2014/main" id="{E4EB9472-EA23-4BE2-BB77-9B92CD3D0F2A}"/>
            </a:ext>
          </a:extLst>
        </xdr:cNvPr>
        <xdr:cNvSpPr/>
      </xdr:nvSpPr>
      <xdr:spPr>
        <a:xfrm>
          <a:off x="7323346" y="2520201"/>
          <a:ext cx="197320" cy="3228817"/>
        </a:xfrm>
        <a:prstGeom prst="rightBrace">
          <a:avLst>
            <a:gd name="adj1" fmla="val 29487"/>
            <a:gd name="adj2" fmla="val 37050"/>
          </a:avLst>
        </a:prstGeom>
        <a:ln w="19050"/>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lang="es-ES" sz="1100" kern="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A41433-CC8F-4546-939B-8E8B1F77C0D2}" name="Tabla1" displayName="Tabla1" ref="B4:C14" totalsRowShown="0">
  <autoFilter ref="B4:C14" xr:uid="{75A41433-CC8F-4546-939B-8E8B1F77C0D2}"/>
  <tableColumns count="2">
    <tableColumn id="1" xr3:uid="{F134D3D7-9B6A-4A8A-ACB1-AE0DBAA82A70}" name="Versión (fecha)"/>
    <tableColumn id="2" xr3:uid="{5311E608-FA41-41DF-9327-1D1A6DF68FED}" name="cambio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1254E-D7D8-4A1E-8DDE-AF3444843C2A}">
  <dimension ref="B4:C5"/>
  <sheetViews>
    <sheetView tabSelected="1" topLeftCell="A10" workbookViewId="0">
      <selection activeCell="C6" sqref="C6"/>
    </sheetView>
  </sheetViews>
  <sheetFormatPr baseColWidth="10" defaultRowHeight="15" x14ac:dyDescent="0.25"/>
  <cols>
    <col min="2" max="2" width="18.28515625" customWidth="1"/>
    <col min="3" max="3" width="53" customWidth="1"/>
    <col min="4" max="4" width="22.85546875" customWidth="1"/>
  </cols>
  <sheetData>
    <row r="4" spans="2:3" x14ac:dyDescent="0.25">
      <c r="B4" t="s">
        <v>25</v>
      </c>
      <c r="C4" t="s">
        <v>24</v>
      </c>
    </row>
    <row r="5" spans="2:3" x14ac:dyDescent="0.25">
      <c r="B5" s="39">
        <v>45717</v>
      </c>
      <c r="C5" t="s">
        <v>48</v>
      </c>
    </row>
  </sheetData>
  <sheetProtection algorithmName="SHA-512" hashValue="yzMq9w+SWsu7vOxX0DhUMTohyTJ547pMV+/j85xgd9HJV5FyrquKpnNz2LSZOLs9eX5225LKyIscVJFticU9Yg==" saltValue="Ii2INCnQcm9gpejPzUZEKw==" spinCount="100000" sheet="1" objects="1" scenarios="1"/>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Q49"/>
  <sheetViews>
    <sheetView topLeftCell="A36" zoomScale="115" zoomScaleNormal="115" workbookViewId="0">
      <selection activeCell="D45" sqref="D45"/>
    </sheetView>
  </sheetViews>
  <sheetFormatPr baseColWidth="10" defaultColWidth="9.140625" defaultRowHeight="15" x14ac:dyDescent="0.25"/>
  <cols>
    <col min="2" max="2" width="14.42578125" customWidth="1"/>
    <col min="3" max="3" width="65.7109375" bestFit="1" customWidth="1"/>
    <col min="4" max="4" width="19.5703125" bestFit="1" customWidth="1"/>
  </cols>
  <sheetData>
    <row r="3" spans="2:17" x14ac:dyDescent="0.25">
      <c r="B3" s="33" t="s">
        <v>3</v>
      </c>
      <c r="C3" s="33"/>
      <c r="D3" s="33"/>
    </row>
    <row r="4" spans="2:17" x14ac:dyDescent="0.25">
      <c r="B4" s="38" t="s">
        <v>40</v>
      </c>
      <c r="C4" s="5" t="s">
        <v>2</v>
      </c>
      <c r="D4" s="5">
        <v>0.05</v>
      </c>
    </row>
    <row r="5" spans="2:17" ht="15.75" thickBot="1" x14ac:dyDescent="0.3">
      <c r="B5" s="38"/>
      <c r="C5" s="6" t="s">
        <v>12</v>
      </c>
      <c r="D5" s="2">
        <v>0.8</v>
      </c>
    </row>
    <row r="6" spans="2:17" ht="15" customHeight="1" x14ac:dyDescent="0.25">
      <c r="B6" s="34" t="s">
        <v>6</v>
      </c>
      <c r="C6" s="7" t="s">
        <v>21</v>
      </c>
      <c r="D6" s="2">
        <v>3.3460000000000001</v>
      </c>
      <c r="F6" s="24" t="s">
        <v>47</v>
      </c>
      <c r="G6" s="25"/>
      <c r="H6" s="25"/>
      <c r="I6" s="25"/>
      <c r="J6" s="25"/>
      <c r="K6" s="25"/>
      <c r="L6" s="25"/>
      <c r="M6" s="25"/>
      <c r="N6" s="25"/>
      <c r="O6" s="25"/>
      <c r="P6" s="25"/>
      <c r="Q6" s="26"/>
    </row>
    <row r="7" spans="2:17" ht="15" customHeight="1" x14ac:dyDescent="0.25">
      <c r="B7" s="35"/>
      <c r="C7" s="7" t="s">
        <v>22</v>
      </c>
      <c r="D7" s="2">
        <v>2.1000000000000001E-2</v>
      </c>
      <c r="F7" s="27"/>
      <c r="G7" s="28"/>
      <c r="H7" s="28"/>
      <c r="I7" s="28"/>
      <c r="J7" s="28"/>
      <c r="K7" s="28"/>
      <c r="L7" s="28"/>
      <c r="M7" s="28"/>
      <c r="N7" s="28"/>
      <c r="O7" s="28"/>
      <c r="P7" s="28"/>
      <c r="Q7" s="29"/>
    </row>
    <row r="8" spans="2:17" x14ac:dyDescent="0.25">
      <c r="B8" s="36"/>
      <c r="C8" s="7" t="s">
        <v>5</v>
      </c>
      <c r="D8" s="2">
        <v>0.41599999999999998</v>
      </c>
      <c r="F8" s="27"/>
      <c r="G8" s="28"/>
      <c r="H8" s="28"/>
      <c r="I8" s="28"/>
      <c r="J8" s="28"/>
      <c r="K8" s="28"/>
      <c r="L8" s="28"/>
      <c r="M8" s="28"/>
      <c r="N8" s="28"/>
      <c r="O8" s="28"/>
      <c r="P8" s="28"/>
      <c r="Q8" s="29"/>
    </row>
    <row r="9" spans="2:17" x14ac:dyDescent="0.25">
      <c r="B9" s="23" t="s">
        <v>7</v>
      </c>
      <c r="C9" s="7" t="s">
        <v>21</v>
      </c>
      <c r="D9" s="2">
        <v>1036.79</v>
      </c>
      <c r="F9" s="27"/>
      <c r="G9" s="28"/>
      <c r="H9" s="28"/>
      <c r="I9" s="28"/>
      <c r="J9" s="28"/>
      <c r="K9" s="28"/>
      <c r="L9" s="28"/>
      <c r="M9" s="28"/>
      <c r="N9" s="28"/>
      <c r="O9" s="28"/>
      <c r="P9" s="28"/>
      <c r="Q9" s="29"/>
    </row>
    <row r="10" spans="2:17" x14ac:dyDescent="0.25">
      <c r="B10" s="23"/>
      <c r="C10" s="7" t="s">
        <v>22</v>
      </c>
      <c r="D10" s="2">
        <v>0.14000000000000001</v>
      </c>
      <c r="F10" s="27"/>
      <c r="G10" s="28"/>
      <c r="H10" s="28"/>
      <c r="I10" s="28"/>
      <c r="J10" s="28"/>
      <c r="K10" s="28"/>
      <c r="L10" s="28"/>
      <c r="M10" s="28"/>
      <c r="N10" s="28"/>
      <c r="O10" s="28"/>
      <c r="P10" s="28"/>
      <c r="Q10" s="29"/>
    </row>
    <row r="11" spans="2:17" x14ac:dyDescent="0.25">
      <c r="B11" s="23"/>
      <c r="C11" s="7" t="s">
        <v>4</v>
      </c>
      <c r="D11" s="2">
        <v>18.013300000000001</v>
      </c>
      <c r="F11" s="27"/>
      <c r="G11" s="28"/>
      <c r="H11" s="28"/>
      <c r="I11" s="28"/>
      <c r="J11" s="28"/>
      <c r="K11" s="28"/>
      <c r="L11" s="28"/>
      <c r="M11" s="28"/>
      <c r="N11" s="28"/>
      <c r="O11" s="28"/>
      <c r="P11" s="28"/>
      <c r="Q11" s="29"/>
    </row>
    <row r="12" spans="2:17" ht="15.75" thickBot="1" x14ac:dyDescent="0.3">
      <c r="B12" s="23"/>
      <c r="C12" s="7" t="s">
        <v>5</v>
      </c>
      <c r="D12" s="2">
        <v>0.433</v>
      </c>
      <c r="F12" s="30"/>
      <c r="G12" s="31"/>
      <c r="H12" s="31"/>
      <c r="I12" s="31"/>
      <c r="J12" s="31"/>
      <c r="K12" s="31"/>
      <c r="L12" s="31"/>
      <c r="M12" s="31"/>
      <c r="N12" s="31"/>
      <c r="O12" s="31"/>
      <c r="P12" s="31"/>
      <c r="Q12" s="32"/>
    </row>
    <row r="13" spans="2:17" x14ac:dyDescent="0.25">
      <c r="B13" s="8"/>
      <c r="F13" s="8"/>
      <c r="G13" s="8"/>
      <c r="H13" s="8"/>
      <c r="I13" s="8"/>
      <c r="J13" s="8"/>
      <c r="K13" s="8"/>
      <c r="L13" s="8"/>
      <c r="M13" s="8"/>
      <c r="N13" s="8"/>
      <c r="O13" s="8"/>
      <c r="P13" s="8"/>
      <c r="Q13" s="8"/>
    </row>
    <row r="14" spans="2:17" x14ac:dyDescent="0.25">
      <c r="B14" s="23" t="s">
        <v>45</v>
      </c>
      <c r="C14" s="7" t="s">
        <v>31</v>
      </c>
      <c r="D14" s="3" t="s">
        <v>27</v>
      </c>
      <c r="F14" s="8"/>
      <c r="G14" s="8"/>
      <c r="H14" s="8"/>
      <c r="I14" s="8"/>
      <c r="J14" s="8"/>
      <c r="K14" s="8"/>
      <c r="L14" s="8"/>
      <c r="M14" s="8"/>
      <c r="N14" s="8"/>
      <c r="O14" s="8"/>
      <c r="P14" s="8"/>
      <c r="Q14" s="8"/>
    </row>
    <row r="15" spans="2:17" x14ac:dyDescent="0.25">
      <c r="B15" s="23"/>
      <c r="C15" s="5" t="s">
        <v>30</v>
      </c>
      <c r="D15" s="5">
        <f>IF(D14=LISTAS!D5,LISTAS!E5,IF(D14=LISTAS!D6,LISTAS!E6,LISTAS!E7))</f>
        <v>1</v>
      </c>
      <c r="F15" s="8"/>
      <c r="G15" s="8"/>
      <c r="H15" s="8"/>
      <c r="I15" s="8"/>
      <c r="J15" s="8"/>
      <c r="K15" s="8"/>
      <c r="L15" s="8"/>
      <c r="M15" s="8"/>
      <c r="N15" s="8"/>
      <c r="O15" s="8"/>
      <c r="P15" s="8"/>
      <c r="Q15" s="8"/>
    </row>
    <row r="16" spans="2:17" x14ac:dyDescent="0.25">
      <c r="B16" s="23"/>
      <c r="C16" s="7" t="s">
        <v>35</v>
      </c>
      <c r="D16" s="2">
        <v>15</v>
      </c>
      <c r="F16" s="8"/>
      <c r="G16" s="8"/>
      <c r="H16" s="8"/>
      <c r="I16" s="8"/>
      <c r="J16" s="8"/>
      <c r="K16" s="8"/>
      <c r="L16" s="8"/>
      <c r="M16" s="8"/>
      <c r="N16" s="8"/>
      <c r="O16" s="8"/>
      <c r="P16" s="8"/>
      <c r="Q16" s="8"/>
    </row>
    <row r="17" spans="2:17" ht="15.75" thickBot="1" x14ac:dyDescent="0.3">
      <c r="B17" s="23"/>
      <c r="C17" s="7" t="s">
        <v>36</v>
      </c>
      <c r="D17" s="2">
        <v>100</v>
      </c>
      <c r="F17" s="8"/>
      <c r="G17" s="8"/>
      <c r="H17" s="8"/>
      <c r="I17" s="8"/>
      <c r="J17" s="8"/>
      <c r="K17" s="8"/>
      <c r="L17" s="8"/>
      <c r="M17" s="8"/>
      <c r="N17" s="8"/>
      <c r="O17" s="8"/>
      <c r="P17" s="8"/>
      <c r="Q17" s="8"/>
    </row>
    <row r="18" spans="2:17" x14ac:dyDescent="0.25">
      <c r="B18" s="23"/>
      <c r="C18" s="5" t="s">
        <v>34</v>
      </c>
      <c r="D18" s="5">
        <v>5</v>
      </c>
      <c r="F18" s="24" t="s">
        <v>46</v>
      </c>
      <c r="G18" s="25"/>
      <c r="H18" s="25"/>
      <c r="I18" s="25"/>
      <c r="J18" s="25"/>
      <c r="K18" s="25"/>
      <c r="L18" s="25"/>
      <c r="M18" s="25"/>
      <c r="N18" s="25"/>
      <c r="O18" s="25"/>
      <c r="P18" s="25"/>
      <c r="Q18" s="26"/>
    </row>
    <row r="19" spans="2:17" x14ac:dyDescent="0.25">
      <c r="B19" s="23"/>
      <c r="C19" s="5" t="s">
        <v>37</v>
      </c>
      <c r="D19" s="5">
        <v>500</v>
      </c>
      <c r="F19" s="27"/>
      <c r="G19" s="28"/>
      <c r="H19" s="28"/>
      <c r="I19" s="28"/>
      <c r="J19" s="28"/>
      <c r="K19" s="28"/>
      <c r="L19" s="28"/>
      <c r="M19" s="28"/>
      <c r="N19" s="28"/>
      <c r="O19" s="28"/>
      <c r="P19" s="28"/>
      <c r="Q19" s="29"/>
    </row>
    <row r="20" spans="2:17" x14ac:dyDescent="0.25">
      <c r="B20" s="23"/>
      <c r="C20" s="5" t="s">
        <v>38</v>
      </c>
      <c r="D20" s="5">
        <f>D16*D4</f>
        <v>0.75</v>
      </c>
      <c r="F20" s="27"/>
      <c r="G20" s="28"/>
      <c r="H20" s="28"/>
      <c r="I20" s="28"/>
      <c r="J20" s="28"/>
      <c r="K20" s="28"/>
      <c r="L20" s="28"/>
      <c r="M20" s="28"/>
      <c r="N20" s="28"/>
      <c r="O20" s="28"/>
      <c r="P20" s="28"/>
      <c r="Q20" s="29"/>
    </row>
    <row r="21" spans="2:17" x14ac:dyDescent="0.25">
      <c r="B21" s="23"/>
      <c r="C21" s="5" t="s">
        <v>32</v>
      </c>
      <c r="D21" s="5">
        <f>ROUNDUP(D17*D4/D18,0)</f>
        <v>1</v>
      </c>
      <c r="F21" s="27"/>
      <c r="G21" s="28"/>
      <c r="H21" s="28"/>
      <c r="I21" s="28"/>
      <c r="J21" s="28"/>
      <c r="K21" s="28"/>
      <c r="L21" s="28"/>
      <c r="M21" s="28"/>
      <c r="N21" s="28"/>
      <c r="O21" s="28"/>
      <c r="P21" s="28"/>
      <c r="Q21" s="29"/>
    </row>
    <row r="22" spans="2:17" ht="15.75" thickBot="1" x14ac:dyDescent="0.3">
      <c r="B22" s="23"/>
      <c r="C22" s="5" t="s">
        <v>44</v>
      </c>
      <c r="D22" s="5">
        <f>ROUNDUP(D16*D4/D19*1000,0)</f>
        <v>2</v>
      </c>
      <c r="F22" s="30"/>
      <c r="G22" s="31"/>
      <c r="H22" s="31"/>
      <c r="I22" s="31"/>
      <c r="J22" s="31"/>
      <c r="K22" s="31"/>
      <c r="L22" s="31"/>
      <c r="M22" s="31"/>
      <c r="N22" s="31"/>
      <c r="O22" s="31"/>
      <c r="P22" s="31"/>
      <c r="Q22" s="32"/>
    </row>
    <row r="23" spans="2:17" x14ac:dyDescent="0.25">
      <c r="B23" s="23"/>
      <c r="C23" s="5" t="s">
        <v>33</v>
      </c>
      <c r="D23" s="5">
        <f>IF(D14=LISTAS!D6,CÁLCULOS!D21,MAX(D21:D22))</f>
        <v>1</v>
      </c>
      <c r="F23" s="8"/>
      <c r="G23" s="8"/>
      <c r="H23" s="8"/>
      <c r="I23" s="8"/>
      <c r="J23" s="8"/>
      <c r="K23" s="8"/>
      <c r="L23" s="8"/>
      <c r="M23" s="8"/>
      <c r="N23" s="8"/>
      <c r="O23" s="8"/>
      <c r="P23" s="8"/>
      <c r="Q23" s="8"/>
    </row>
    <row r="24" spans="2:17" x14ac:dyDescent="0.25">
      <c r="B24" s="23"/>
      <c r="C24" s="5" t="s">
        <v>39</v>
      </c>
      <c r="D24" s="5">
        <f>D23*D15</f>
        <v>1</v>
      </c>
      <c r="F24" s="8"/>
      <c r="G24" s="8"/>
      <c r="H24" s="8"/>
      <c r="I24" s="8"/>
      <c r="J24" s="8"/>
      <c r="K24" s="8"/>
      <c r="L24" s="8"/>
      <c r="M24" s="8"/>
      <c r="N24" s="8"/>
      <c r="O24" s="8"/>
      <c r="P24" s="8"/>
      <c r="Q24" s="8"/>
    </row>
    <row r="25" spans="2:17" x14ac:dyDescent="0.25">
      <c r="B25" s="23"/>
      <c r="C25" s="7" t="s">
        <v>41</v>
      </c>
      <c r="D25" s="2">
        <v>200</v>
      </c>
      <c r="F25" s="8"/>
      <c r="G25" s="8"/>
      <c r="H25" s="8"/>
      <c r="I25" s="8"/>
      <c r="J25" s="8"/>
      <c r="K25" s="8"/>
      <c r="L25" s="8"/>
      <c r="M25" s="8"/>
      <c r="N25" s="8"/>
      <c r="O25" s="8"/>
      <c r="P25" s="8"/>
      <c r="Q25" s="8"/>
    </row>
    <row r="26" spans="2:17" x14ac:dyDescent="0.25">
      <c r="B26" s="23"/>
      <c r="C26" s="5" t="s">
        <v>42</v>
      </c>
      <c r="D26" s="5">
        <f>D25*D24</f>
        <v>200</v>
      </c>
      <c r="F26" s="8"/>
      <c r="G26" s="8"/>
      <c r="H26" s="8"/>
      <c r="I26" s="8"/>
      <c r="J26" s="8"/>
      <c r="K26" s="8"/>
      <c r="L26" s="8"/>
      <c r="M26" s="8"/>
      <c r="N26" s="8"/>
      <c r="O26" s="8"/>
      <c r="P26" s="8"/>
      <c r="Q26" s="8"/>
    </row>
    <row r="27" spans="2:17" x14ac:dyDescent="0.25">
      <c r="B27" s="23"/>
      <c r="C27" s="7" t="s">
        <v>43</v>
      </c>
      <c r="D27" s="4">
        <v>0.25</v>
      </c>
    </row>
    <row r="28" spans="2:17" ht="15" customHeight="1" x14ac:dyDescent="0.25">
      <c r="B28" s="23"/>
      <c r="C28" s="5" t="s">
        <v>8</v>
      </c>
      <c r="D28" s="5">
        <f>D26*D27</f>
        <v>50</v>
      </c>
      <c r="F28" s="9"/>
      <c r="G28" s="9"/>
      <c r="H28" s="9"/>
      <c r="I28" s="9"/>
      <c r="J28" s="9"/>
      <c r="K28" s="9"/>
      <c r="L28" s="9"/>
      <c r="M28" s="9"/>
    </row>
    <row r="29" spans="2:17" x14ac:dyDescent="0.25">
      <c r="B29" s="23"/>
      <c r="C29" s="5" t="s">
        <v>9</v>
      </c>
      <c r="D29" s="5">
        <v>60</v>
      </c>
      <c r="F29" s="9"/>
      <c r="G29" s="9"/>
      <c r="H29" s="9"/>
      <c r="I29" s="9"/>
      <c r="J29" s="9"/>
      <c r="K29" s="9"/>
      <c r="L29" s="9"/>
      <c r="M29" s="9"/>
    </row>
    <row r="30" spans="2:17" x14ac:dyDescent="0.25">
      <c r="B30" s="23"/>
      <c r="C30" s="10" t="s">
        <v>10</v>
      </c>
      <c r="D30" s="10">
        <f>D28/D29</f>
        <v>0.83333333333333337</v>
      </c>
      <c r="F30" s="9"/>
      <c r="G30" s="9"/>
      <c r="H30" s="9"/>
      <c r="I30" s="9"/>
      <c r="J30" s="9"/>
      <c r="K30" s="9"/>
      <c r="L30" s="9"/>
      <c r="M30" s="9"/>
    </row>
    <row r="31" spans="2:17" x14ac:dyDescent="0.25">
      <c r="C31" s="11"/>
      <c r="F31" s="9"/>
      <c r="G31" s="9"/>
      <c r="H31" s="9"/>
      <c r="I31" s="9"/>
      <c r="J31" s="9"/>
      <c r="K31" s="9"/>
      <c r="L31" s="9"/>
      <c r="M31" s="9"/>
    </row>
    <row r="32" spans="2:17" x14ac:dyDescent="0.25">
      <c r="F32" s="9"/>
      <c r="G32" s="9"/>
      <c r="H32" s="9"/>
      <c r="I32" s="9"/>
      <c r="J32" s="9"/>
      <c r="K32" s="9"/>
      <c r="L32" s="9"/>
      <c r="M32" s="9"/>
    </row>
    <row r="34" spans="2:4" x14ac:dyDescent="0.25">
      <c r="B34" s="37" t="s">
        <v>11</v>
      </c>
      <c r="C34" s="37"/>
      <c r="D34" s="37"/>
    </row>
    <row r="35" spans="2:4" x14ac:dyDescent="0.25">
      <c r="B35" s="22" t="s">
        <v>0</v>
      </c>
      <c r="C35" s="12" t="s">
        <v>17</v>
      </c>
      <c r="D35" s="13">
        <f>D30</f>
        <v>0.83333333333333337</v>
      </c>
    </row>
    <row r="36" spans="2:4" x14ac:dyDescent="0.25">
      <c r="B36" s="22"/>
      <c r="C36" s="12" t="s">
        <v>23</v>
      </c>
      <c r="D36" s="13">
        <f>D4*(D6+D7)/1000</f>
        <v>1.6835E-4</v>
      </c>
    </row>
    <row r="37" spans="2:4" x14ac:dyDescent="0.25">
      <c r="B37" s="22"/>
      <c r="C37" s="12" t="s">
        <v>18</v>
      </c>
      <c r="D37" s="13">
        <f>D4*D8/1000</f>
        <v>2.0799999999999997E-5</v>
      </c>
    </row>
    <row r="38" spans="2:4" x14ac:dyDescent="0.25">
      <c r="B38" s="22" t="s">
        <v>1</v>
      </c>
      <c r="C38" s="12" t="s">
        <v>19</v>
      </c>
      <c r="D38" s="13">
        <f>D4*D11/1000</f>
        <v>9.0066500000000004E-4</v>
      </c>
    </row>
    <row r="39" spans="2:4" x14ac:dyDescent="0.25">
      <c r="B39" s="22"/>
      <c r="C39" s="12" t="s">
        <v>23</v>
      </c>
      <c r="D39" s="13">
        <f>D4*(D9+D10)/1000</f>
        <v>5.1846500000000004E-2</v>
      </c>
    </row>
    <row r="40" spans="2:4" x14ac:dyDescent="0.25">
      <c r="B40" s="22"/>
      <c r="C40" s="12" t="s">
        <v>20</v>
      </c>
      <c r="D40" s="13">
        <f>D4*D12/1000</f>
        <v>2.1650000000000001E-5</v>
      </c>
    </row>
    <row r="42" spans="2:4" x14ac:dyDescent="0.25">
      <c r="C42" s="14" t="s">
        <v>14</v>
      </c>
      <c r="D42" s="15">
        <f>SUM(D35:D36,D38:D39)</f>
        <v>0.88624884833333339</v>
      </c>
    </row>
    <row r="43" spans="2:4" x14ac:dyDescent="0.25">
      <c r="C43" s="14" t="s">
        <v>13</v>
      </c>
      <c r="D43" s="16">
        <f>D42/D5</f>
        <v>1.1078110604166667</v>
      </c>
    </row>
    <row r="44" spans="2:4" x14ac:dyDescent="0.25">
      <c r="D44" s="17"/>
    </row>
    <row r="45" spans="2:4" x14ac:dyDescent="0.25">
      <c r="C45" s="14" t="s">
        <v>15</v>
      </c>
      <c r="D45" s="18">
        <f>D37+D40</f>
        <v>4.2450000000000002E-5</v>
      </c>
    </row>
    <row r="46" spans="2:4" x14ac:dyDescent="0.25">
      <c r="C46" s="14" t="s">
        <v>13</v>
      </c>
      <c r="D46" s="16">
        <f>D45/D5</f>
        <v>5.3062500000000002E-5</v>
      </c>
    </row>
    <row r="48" spans="2:4" ht="15.75" x14ac:dyDescent="0.25">
      <c r="C48" s="19" t="s">
        <v>16</v>
      </c>
      <c r="D48" s="20">
        <f>D42+D45</f>
        <v>0.88629129833333342</v>
      </c>
    </row>
    <row r="49" spans="3:4" ht="15.75" x14ac:dyDescent="0.25">
      <c r="C49" s="19" t="s">
        <v>13</v>
      </c>
      <c r="D49" s="21">
        <f>D48/D5</f>
        <v>1.1078641229166668</v>
      </c>
    </row>
  </sheetData>
  <sheetProtection algorithmName="SHA-512" hashValue="+MP7vgY2QNCtslR6B5u/sZ8DPWVWEWw+bO7Z8C5rFHj4m6/m65sh6MGryo6651DuSITy70rYBDg56S+aRbUxdA==" saltValue="vAtA7cLYhhL391+LqMlNiw==" spinCount="100000" sheet="1" objects="1" scenarios="1"/>
  <mergeCells count="10">
    <mergeCell ref="B38:B40"/>
    <mergeCell ref="B9:B12"/>
    <mergeCell ref="F6:Q12"/>
    <mergeCell ref="F18:Q22"/>
    <mergeCell ref="B3:D3"/>
    <mergeCell ref="B6:B8"/>
    <mergeCell ref="B34:D34"/>
    <mergeCell ref="B4:B5"/>
    <mergeCell ref="B35:B37"/>
    <mergeCell ref="B14:B30"/>
  </mergeCells>
  <dataValidations count="1">
    <dataValidation type="decimal" operator="lessThanOrEqual" allowBlank="1" showErrorMessage="1" errorTitle="Tamaño máximo de envase excedido" error="El tamaño envase de producto fitosanitario para usos no profesionales no puede exceder de 500 ml (Art. 48 RD 1311/2012)" sqref="D19:D20" xr:uid="{5C456287-17DD-4EF6-90E0-B83A9D635CF2}">
      <formula1>500</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F60AC0E-DA8B-48A3-993D-792665E05737}">
          <x14:formula1>
            <xm:f>LISTAS!$D$5:$D$7</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A9FC1-3978-4AC7-BCB6-485A6552E5D9}">
  <dimension ref="D4:E7"/>
  <sheetViews>
    <sheetView workbookViewId="0">
      <selection activeCell="E7" sqref="E7"/>
    </sheetView>
  </sheetViews>
  <sheetFormatPr baseColWidth="10" defaultRowHeight="15" x14ac:dyDescent="0.25"/>
  <cols>
    <col min="4" max="4" width="26.85546875" customWidth="1"/>
    <col min="5" max="5" width="30.7109375" customWidth="1"/>
  </cols>
  <sheetData>
    <row r="4" spans="4:5" x14ac:dyDescent="0.25">
      <c r="D4" s="1" t="s">
        <v>29</v>
      </c>
      <c r="E4" s="1" t="s">
        <v>30</v>
      </c>
    </row>
    <row r="5" spans="4:5" ht="30" x14ac:dyDescent="0.25">
      <c r="D5" s="1" t="s">
        <v>26</v>
      </c>
      <c r="E5" s="1">
        <v>0.1</v>
      </c>
    </row>
    <row r="6" spans="4:5" ht="30" x14ac:dyDescent="0.25">
      <c r="D6" s="1" t="s">
        <v>27</v>
      </c>
      <c r="E6" s="1">
        <v>1</v>
      </c>
    </row>
    <row r="7" spans="4:5" ht="30" x14ac:dyDescent="0.25">
      <c r="D7" s="1" t="s">
        <v>28</v>
      </c>
      <c r="E7" s="1">
        <v>0.01</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INTRODUCCIÓN</vt:lpstr>
      <vt:lpstr>CÁLCULOS</vt:lpstr>
      <vt:lpstr>LISTAS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GÓMEZ MARTÍN, MANUEL</dc:creator>
  <cp:lastModifiedBy>MIRA TERRÓN, GEMA</cp:lastModifiedBy>
  <dcterms:created xsi:type="dcterms:W3CDTF">2015-06-05T18:17:20Z</dcterms:created>
  <dcterms:modified xsi:type="dcterms:W3CDTF">2025-03-11T13:01:29Z</dcterms:modified>
</cp:coreProperties>
</file>